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plotner\Documents\Transparancy\"/>
    </mc:Choice>
  </mc:AlternateContent>
  <bookViews>
    <workbookView xWindow="0" yWindow="0" windowWidth="28800" windowHeight="11385"/>
  </bookViews>
  <sheets>
    <sheet name="Expenses by Vendor Summary" sheetId="1" r:id="rId1"/>
  </sheets>
  <calcPr calcId="162913"/>
</workbook>
</file>

<file path=xl/calcChain.xml><?xml version="1.0" encoding="utf-8"?>
<calcChain xmlns="http://schemas.openxmlformats.org/spreadsheetml/2006/main">
  <c r="B126" i="1" l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127" i="1" s="1"/>
</calcChain>
</file>

<file path=xl/sharedStrings.xml><?xml version="1.0" encoding="utf-8"?>
<sst xmlns="http://schemas.openxmlformats.org/spreadsheetml/2006/main" count="126" uniqueCount="126">
  <si>
    <t>Total</t>
  </si>
  <si>
    <t>Aledo Police Department</t>
  </si>
  <si>
    <t>American Express</t>
  </si>
  <si>
    <t>Anne Roberts</t>
  </si>
  <si>
    <t>Atwood FPD</t>
  </si>
  <si>
    <t>Bayview Gardens Police Dept.</t>
  </si>
  <si>
    <t>Bloomingdale Police Dept.</t>
  </si>
  <si>
    <t>Bloomington Police Department</t>
  </si>
  <si>
    <t>Blue Wall Institute</t>
  </si>
  <si>
    <t>Brookfield Zoo Police Dept.</t>
  </si>
  <si>
    <t>Calumet Park Fire Dept.</t>
  </si>
  <si>
    <t>Camper Exchange, Inc.</t>
  </si>
  <si>
    <t>Candlewood Suites Hotel</t>
  </si>
  <si>
    <t>Canton Police Dept.</t>
  </si>
  <si>
    <t>Cass County Sheriff's Office</t>
  </si>
  <si>
    <t>Champaign County Chamber of Commerce</t>
  </si>
  <si>
    <t>Champaign County Highway Department</t>
  </si>
  <si>
    <t>Champaign County Treasurer</t>
  </si>
  <si>
    <t>Champaign Do It Best Hardware</t>
  </si>
  <si>
    <t>Champaign Police Dept.</t>
  </si>
  <si>
    <t>Chemical Maintenance, Inc.</t>
  </si>
  <si>
    <t>Chillicothe Police Dept.</t>
  </si>
  <si>
    <t>Clinton Police Dept.</t>
  </si>
  <si>
    <t>Columbia Street Roastery</t>
  </si>
  <si>
    <t>Comcast</t>
  </si>
  <si>
    <t>Comfort Suites (IL127)</t>
  </si>
  <si>
    <t>Comfort Suites (IL366)</t>
  </si>
  <si>
    <t>Communications Laboratories, Inc.</t>
  </si>
  <si>
    <t>Connor Co.</t>
  </si>
  <si>
    <t>Country Inn &amp; Suites Springfield</t>
  </si>
  <si>
    <t>Crowne Plaza Hotel</t>
  </si>
  <si>
    <t>Crystal Lake Fire Dept.</t>
  </si>
  <si>
    <t>CV Lloyd Audiovisual</t>
  </si>
  <si>
    <t>David Eugene Fellows</t>
  </si>
  <si>
    <t>David Ross</t>
  </si>
  <si>
    <t>Decatur Police Department</t>
  </si>
  <si>
    <t>Derek Wetzel</t>
  </si>
  <si>
    <t>Dewitt County Sheriff's Office</t>
  </si>
  <si>
    <t>Dimond Bros Ins Agency Inc</t>
  </si>
  <si>
    <t>Elgin Community College PD</t>
  </si>
  <si>
    <t>Elgin Police Dept.</t>
  </si>
  <si>
    <t>Elk Grove Village Fire Dept.</t>
  </si>
  <si>
    <t>Elmwood Police Dept.</t>
  </si>
  <si>
    <t>Entenmann-Rovin Co.</t>
  </si>
  <si>
    <t>Eric J. Allen</t>
  </si>
  <si>
    <t>Evergreen Park Police Dept.</t>
  </si>
  <si>
    <t>Flushing Pheasant Digital Video</t>
  </si>
  <si>
    <t>Frosty 'Frigeration, Inc.</t>
  </si>
  <si>
    <t>Hamilton Police Dept.</t>
  </si>
  <si>
    <t>Hampton Inn Springfield</t>
  </si>
  <si>
    <t>Hicksgas, LLC</t>
  </si>
  <si>
    <t>Highwood Police Dept.</t>
  </si>
  <si>
    <t>ILEAS</t>
  </si>
  <si>
    <t>ILEAS Foundation</t>
  </si>
  <si>
    <t>Illini Fire Equipment</t>
  </si>
  <si>
    <t>Illinois Incident Management Team</t>
  </si>
  <si>
    <t>Illinois Search and Rescue Council</t>
  </si>
  <si>
    <t>Illinois State University Police</t>
  </si>
  <si>
    <t>Jack E. Enter &amp; Associates, Inc.</t>
  </si>
  <si>
    <t>Jacksonville Police Department</t>
  </si>
  <si>
    <t>James G. Luecking</t>
  </si>
  <si>
    <t>James L. Young</t>
  </si>
  <si>
    <t>Janet Plotner</t>
  </si>
  <si>
    <t>Janice Michele Watson</t>
  </si>
  <si>
    <t>Jared R. Ernst</t>
  </si>
  <si>
    <t>Jesse White, Secretary of State</t>
  </si>
  <si>
    <t>John J. Millner and Associates</t>
  </si>
  <si>
    <t>KECdesign, LLC</t>
  </si>
  <si>
    <t>Kendall County Sheriff's Dept.</t>
  </si>
  <si>
    <t>Kent A. Jepsen</t>
  </si>
  <si>
    <t>LDV, Inc.</t>
  </si>
  <si>
    <t>Legg &amp; Legg, LLP</t>
  </si>
  <si>
    <t>Lincoln Police Department</t>
  </si>
  <si>
    <t>Livingston, Barger, Brandt, &amp; Schroeder, LLP</t>
  </si>
  <si>
    <t>Loami FPD</t>
  </si>
  <si>
    <t>Lockport Police Dept.</t>
  </si>
  <si>
    <t>Martin One Source</t>
  </si>
  <si>
    <t>Matteson Fire Dept.</t>
  </si>
  <si>
    <t>Media Service</t>
  </si>
  <si>
    <t>Medinah Banquets</t>
  </si>
  <si>
    <t>Menards - Champaign</t>
  </si>
  <si>
    <t>Michael Cahill</t>
  </si>
  <si>
    <t>Mid-South Institute</t>
  </si>
  <si>
    <t>Nancy Rae Crossman</t>
  </si>
  <si>
    <t>Normal Police Department</t>
  </si>
  <si>
    <t>Northfield Fire-Rescue</t>
  </si>
  <si>
    <t>Oak Park Police Dept.</t>
  </si>
  <si>
    <t>Olmsted Volunteer Fire Dept.</t>
  </si>
  <si>
    <t>On Time Inc.</t>
  </si>
  <si>
    <t>Palestine Police Dept.</t>
  </si>
  <si>
    <t>Pawnee FPD</t>
  </si>
  <si>
    <t>Pitney Bowes Global Financial Services LLC</t>
  </si>
  <si>
    <t>PNC Bank</t>
  </si>
  <si>
    <t>PNC Bank VISA</t>
  </si>
  <si>
    <t>Pro-Tech Security Sales</t>
  </si>
  <si>
    <t>Putnam County Sheriff's Office</t>
  </si>
  <si>
    <t>Quincy Police Dept.</t>
  </si>
  <si>
    <t>Rock Island Police Dept.</t>
  </si>
  <si>
    <t>Rogards Office Plus</t>
  </si>
  <si>
    <t>Salem FPD</t>
  </si>
  <si>
    <t>Shining Bright Cleaners</t>
  </si>
  <si>
    <t>Southern Computer Warehouse</t>
  </si>
  <si>
    <t>State Auto</t>
  </si>
  <si>
    <t>Stockton Police Department</t>
  </si>
  <si>
    <t>Streicher's</t>
  </si>
  <si>
    <t>Sugar Grove Police Dept.</t>
  </si>
  <si>
    <t>The Blind Man</t>
  </si>
  <si>
    <t>The News-Gazette</t>
  </si>
  <si>
    <t>Thompson Electronics Company</t>
  </si>
  <si>
    <t>Thomson Reuters-West Publishing Corp.</t>
  </si>
  <si>
    <t>Tri-Color Locksmiths, Inc.</t>
  </si>
  <si>
    <t>University of Illinois Police Dept.</t>
  </si>
  <si>
    <t>University Park Fire Dept.</t>
  </si>
  <si>
    <t>Urbana Garden</t>
  </si>
  <si>
    <t>Urbana Police Dept.</t>
  </si>
  <si>
    <t>Vandalia Police Dept.</t>
  </si>
  <si>
    <t>Village of Divernon</t>
  </si>
  <si>
    <t>Waterloo Police Department</t>
  </si>
  <si>
    <t>Wayne Police Dept.</t>
  </si>
  <si>
    <t>Wilhelm Sales Corporation</t>
  </si>
  <si>
    <t>William A. Springer</t>
  </si>
  <si>
    <t>Wyndham Garden Hotel</t>
  </si>
  <si>
    <t>TOTAL</t>
  </si>
  <si>
    <t>July 2014 - June 2015</t>
  </si>
  <si>
    <t>Illinois Law Enforcement Alarm System Business Account</t>
  </si>
  <si>
    <t>Vendor Payment Summary-Excluding Payroll-Cash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</si>
</sst>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&quot;$&quot;* #,##0.00\ _€"/>
  </numFmts>
  <fonts count="7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tabSelected="1" workbookViewId="0">
      <selection activeCell="H126" sqref="H126"/>
    </sheetView>
  </sheetViews>
  <sheetFormatPr defaultRowHeight="15" x14ac:dyDescent="0.25"/>
  <cols>
    <col min="1" max="1" width="38.7109375" customWidth="1"/>
    <col min="2" max="2" width="40.5703125" customWidth="1"/>
  </cols>
  <sheetData>
    <row r="1" spans="1:2" ht="18" x14ac:dyDescent="0.25">
      <c r="A1" s="9" t="s">
        <v>124</v>
      </c>
      <c r="B1" s="8"/>
    </row>
    <row r="2" spans="1:2" ht="18" x14ac:dyDescent="0.25">
      <c r="A2" s="9" t="s">
        <v>125</v>
      </c>
      <c r="B2" s="8"/>
    </row>
    <row r="3" spans="1:2" x14ac:dyDescent="0.25">
      <c r="A3" s="10" t="s">
        <v>123</v>
      </c>
      <c r="B3" s="11"/>
    </row>
    <row r="5" spans="1:2" x14ac:dyDescent="0.25">
      <c r="A5" s="1"/>
      <c r="B5" s="2" t="s">
        <v>0</v>
      </c>
    </row>
    <row r="6" spans="1:2" x14ac:dyDescent="0.25">
      <c r="A6" s="3" t="s">
        <v>1</v>
      </c>
      <c r="B6" s="4">
        <f>100</f>
        <v>100</v>
      </c>
    </row>
    <row r="7" spans="1:2" x14ac:dyDescent="0.25">
      <c r="A7" s="3" t="s">
        <v>2</v>
      </c>
      <c r="B7" s="4">
        <f>1561.8</f>
        <v>1561.8</v>
      </c>
    </row>
    <row r="8" spans="1:2" x14ac:dyDescent="0.25">
      <c r="A8" s="3" t="s">
        <v>3</v>
      </c>
      <c r="B8" s="4">
        <f>1470</f>
        <v>1470</v>
      </c>
    </row>
    <row r="9" spans="1:2" x14ac:dyDescent="0.25">
      <c r="A9" s="3" t="s">
        <v>4</v>
      </c>
      <c r="B9" s="4">
        <f>98.69</f>
        <v>98.69</v>
      </c>
    </row>
    <row r="10" spans="1:2" x14ac:dyDescent="0.25">
      <c r="A10" s="3" t="s">
        <v>5</v>
      </c>
      <c r="B10" s="4">
        <f>98.69</f>
        <v>98.69</v>
      </c>
    </row>
    <row r="11" spans="1:2" x14ac:dyDescent="0.25">
      <c r="A11" s="3" t="s">
        <v>6</v>
      </c>
      <c r="B11" s="4">
        <f>125</f>
        <v>125</v>
      </c>
    </row>
    <row r="12" spans="1:2" x14ac:dyDescent="0.25">
      <c r="A12" s="3" t="s">
        <v>7</v>
      </c>
      <c r="B12" s="4">
        <f>3879.31</f>
        <v>3879.31</v>
      </c>
    </row>
    <row r="13" spans="1:2" x14ac:dyDescent="0.25">
      <c r="A13" s="3" t="s">
        <v>8</v>
      </c>
      <c r="B13" s="4">
        <f>1500</f>
        <v>1500</v>
      </c>
    </row>
    <row r="14" spans="1:2" x14ac:dyDescent="0.25">
      <c r="A14" s="3" t="s">
        <v>9</v>
      </c>
      <c r="B14" s="4">
        <f>98.69</f>
        <v>98.69</v>
      </c>
    </row>
    <row r="15" spans="1:2" x14ac:dyDescent="0.25">
      <c r="A15" s="3" t="s">
        <v>10</v>
      </c>
      <c r="B15" s="4">
        <f>98.69</f>
        <v>98.69</v>
      </c>
    </row>
    <row r="16" spans="1:2" x14ac:dyDescent="0.25">
      <c r="A16" s="3" t="s">
        <v>11</v>
      </c>
      <c r="B16" s="4">
        <f>100.75</f>
        <v>100.75</v>
      </c>
    </row>
    <row r="17" spans="1:2" x14ac:dyDescent="0.25">
      <c r="A17" s="3" t="s">
        <v>12</v>
      </c>
      <c r="B17" s="4">
        <f>6428.8</f>
        <v>6428.8</v>
      </c>
    </row>
    <row r="18" spans="1:2" x14ac:dyDescent="0.25">
      <c r="A18" s="3" t="s">
        <v>13</v>
      </c>
      <c r="B18" s="4">
        <f>290.59</f>
        <v>290.58999999999997</v>
      </c>
    </row>
    <row r="19" spans="1:2" x14ac:dyDescent="0.25">
      <c r="A19" s="3" t="s">
        <v>14</v>
      </c>
      <c r="B19" s="4">
        <f>334.38</f>
        <v>334.38</v>
      </c>
    </row>
    <row r="20" spans="1:2" x14ac:dyDescent="0.25">
      <c r="A20" s="3" t="s">
        <v>15</v>
      </c>
      <c r="B20" s="4">
        <f>305</f>
        <v>305</v>
      </c>
    </row>
    <row r="21" spans="1:2" x14ac:dyDescent="0.25">
      <c r="A21" s="3" t="s">
        <v>16</v>
      </c>
      <c r="B21" s="4">
        <f>246.9</f>
        <v>246.9</v>
      </c>
    </row>
    <row r="22" spans="1:2" x14ac:dyDescent="0.25">
      <c r="A22" s="3" t="s">
        <v>17</v>
      </c>
      <c r="B22" s="4">
        <f>882.95</f>
        <v>882.95</v>
      </c>
    </row>
    <row r="23" spans="1:2" x14ac:dyDescent="0.25">
      <c r="A23" s="3" t="s">
        <v>18</v>
      </c>
      <c r="B23" s="4">
        <f>64.7</f>
        <v>64.7</v>
      </c>
    </row>
    <row r="24" spans="1:2" x14ac:dyDescent="0.25">
      <c r="A24" s="3" t="s">
        <v>19</v>
      </c>
      <c r="B24" s="4">
        <f>1415.88</f>
        <v>1415.88</v>
      </c>
    </row>
    <row r="25" spans="1:2" x14ac:dyDescent="0.25">
      <c r="A25" s="3" t="s">
        <v>20</v>
      </c>
      <c r="B25" s="4">
        <f>893.2</f>
        <v>893.2</v>
      </c>
    </row>
    <row r="26" spans="1:2" x14ac:dyDescent="0.25">
      <c r="A26" s="3" t="s">
        <v>21</v>
      </c>
      <c r="B26" s="4">
        <f>130.46</f>
        <v>130.46</v>
      </c>
    </row>
    <row r="27" spans="1:2" x14ac:dyDescent="0.25">
      <c r="A27" s="3" t="s">
        <v>22</v>
      </c>
      <c r="B27" s="4">
        <f>1061.38</f>
        <v>1061.3800000000001</v>
      </c>
    </row>
    <row r="28" spans="1:2" x14ac:dyDescent="0.25">
      <c r="A28" s="3" t="s">
        <v>23</v>
      </c>
      <c r="B28" s="4">
        <f>2749.45</f>
        <v>2749.45</v>
      </c>
    </row>
    <row r="29" spans="1:2" x14ac:dyDescent="0.25">
      <c r="A29" s="3" t="s">
        <v>24</v>
      </c>
      <c r="B29" s="4">
        <f>2126.93</f>
        <v>2126.9299999999998</v>
      </c>
    </row>
    <row r="30" spans="1:2" x14ac:dyDescent="0.25">
      <c r="A30" s="3" t="s">
        <v>25</v>
      </c>
      <c r="B30" s="4">
        <f>10584</f>
        <v>10584</v>
      </c>
    </row>
    <row r="31" spans="1:2" x14ac:dyDescent="0.25">
      <c r="A31" s="3" t="s">
        <v>26</v>
      </c>
      <c r="B31" s="4">
        <f>123.2</f>
        <v>123.2</v>
      </c>
    </row>
    <row r="32" spans="1:2" x14ac:dyDescent="0.25">
      <c r="A32" s="3" t="s">
        <v>27</v>
      </c>
      <c r="B32" s="4">
        <f>598</f>
        <v>598</v>
      </c>
    </row>
    <row r="33" spans="1:2" x14ac:dyDescent="0.25">
      <c r="A33" s="3" t="s">
        <v>28</v>
      </c>
      <c r="B33" s="4">
        <f>18.16</f>
        <v>18.16</v>
      </c>
    </row>
    <row r="34" spans="1:2" x14ac:dyDescent="0.25">
      <c r="A34" s="3" t="s">
        <v>29</v>
      </c>
      <c r="B34" s="4">
        <f>705.6</f>
        <v>705.6</v>
      </c>
    </row>
    <row r="35" spans="1:2" x14ac:dyDescent="0.25">
      <c r="A35" s="3" t="s">
        <v>30</v>
      </c>
      <c r="B35" s="4">
        <f>45934.63</f>
        <v>45934.63</v>
      </c>
    </row>
    <row r="36" spans="1:2" x14ac:dyDescent="0.25">
      <c r="A36" s="3" t="s">
        <v>31</v>
      </c>
      <c r="B36" s="4">
        <f>98.69</f>
        <v>98.69</v>
      </c>
    </row>
    <row r="37" spans="1:2" x14ac:dyDescent="0.25">
      <c r="A37" s="3" t="s">
        <v>32</v>
      </c>
      <c r="B37" s="4">
        <f>3379.99</f>
        <v>3379.99</v>
      </c>
    </row>
    <row r="38" spans="1:2" x14ac:dyDescent="0.25">
      <c r="A38" s="3" t="s">
        <v>33</v>
      </c>
      <c r="B38" s="4">
        <f>102.27</f>
        <v>102.27</v>
      </c>
    </row>
    <row r="39" spans="1:2" x14ac:dyDescent="0.25">
      <c r="A39" s="3" t="s">
        <v>34</v>
      </c>
      <c r="B39" s="4">
        <f>247.04</f>
        <v>247.04</v>
      </c>
    </row>
    <row r="40" spans="1:2" x14ac:dyDescent="0.25">
      <c r="A40" s="3" t="s">
        <v>35</v>
      </c>
      <c r="B40" s="4">
        <f>499.79</f>
        <v>499.79</v>
      </c>
    </row>
    <row r="41" spans="1:2" x14ac:dyDescent="0.25">
      <c r="A41" s="3" t="s">
        <v>36</v>
      </c>
      <c r="B41" s="4">
        <f>98.9</f>
        <v>98.9</v>
      </c>
    </row>
    <row r="42" spans="1:2" x14ac:dyDescent="0.25">
      <c r="A42" s="3" t="s">
        <v>37</v>
      </c>
      <c r="B42" s="4">
        <f>98.69</f>
        <v>98.69</v>
      </c>
    </row>
    <row r="43" spans="1:2" x14ac:dyDescent="0.25">
      <c r="A43" s="3" t="s">
        <v>38</v>
      </c>
      <c r="B43" s="4">
        <f>39408</f>
        <v>39408</v>
      </c>
    </row>
    <row r="44" spans="1:2" x14ac:dyDescent="0.25">
      <c r="A44" s="3" t="s">
        <v>39</v>
      </c>
      <c r="B44" s="4">
        <f>176.36</f>
        <v>176.36</v>
      </c>
    </row>
    <row r="45" spans="1:2" x14ac:dyDescent="0.25">
      <c r="A45" s="3" t="s">
        <v>40</v>
      </c>
      <c r="B45" s="4">
        <f>100</f>
        <v>100</v>
      </c>
    </row>
    <row r="46" spans="1:2" x14ac:dyDescent="0.25">
      <c r="A46" s="3" t="s">
        <v>41</v>
      </c>
      <c r="B46" s="4">
        <f>98.69</f>
        <v>98.69</v>
      </c>
    </row>
    <row r="47" spans="1:2" x14ac:dyDescent="0.25">
      <c r="A47" s="3" t="s">
        <v>42</v>
      </c>
      <c r="B47" s="4">
        <f>214.7</f>
        <v>214.7</v>
      </c>
    </row>
    <row r="48" spans="1:2" x14ac:dyDescent="0.25">
      <c r="A48" s="3" t="s">
        <v>43</v>
      </c>
      <c r="B48" s="4">
        <f>1236</f>
        <v>1236</v>
      </c>
    </row>
    <row r="49" spans="1:2" x14ac:dyDescent="0.25">
      <c r="A49" s="3" t="s">
        <v>44</v>
      </c>
      <c r="B49" s="4">
        <f>2.43</f>
        <v>2.4300000000000002</v>
      </c>
    </row>
    <row r="50" spans="1:2" x14ac:dyDescent="0.25">
      <c r="A50" s="3" t="s">
        <v>45</v>
      </c>
      <c r="B50" s="4">
        <f>200</f>
        <v>200</v>
      </c>
    </row>
    <row r="51" spans="1:2" x14ac:dyDescent="0.25">
      <c r="A51" s="3" t="s">
        <v>46</v>
      </c>
      <c r="B51" s="4">
        <f>12375</f>
        <v>12375</v>
      </c>
    </row>
    <row r="52" spans="1:2" x14ac:dyDescent="0.25">
      <c r="A52" s="3" t="s">
        <v>47</v>
      </c>
      <c r="B52" s="4">
        <f>797.06</f>
        <v>797.06</v>
      </c>
    </row>
    <row r="53" spans="1:2" x14ac:dyDescent="0.25">
      <c r="A53" s="3" t="s">
        <v>48</v>
      </c>
      <c r="B53" s="4">
        <f>200</f>
        <v>200</v>
      </c>
    </row>
    <row r="54" spans="1:2" x14ac:dyDescent="0.25">
      <c r="A54" s="3" t="s">
        <v>49</v>
      </c>
      <c r="B54" s="4">
        <f>5801.6</f>
        <v>5801.6</v>
      </c>
    </row>
    <row r="55" spans="1:2" x14ac:dyDescent="0.25">
      <c r="A55" s="3" t="s">
        <v>50</v>
      </c>
      <c r="B55" s="4">
        <f>143.69</f>
        <v>143.69</v>
      </c>
    </row>
    <row r="56" spans="1:2" x14ac:dyDescent="0.25">
      <c r="A56" s="3" t="s">
        <v>51</v>
      </c>
      <c r="B56" s="4">
        <f>100</f>
        <v>100</v>
      </c>
    </row>
    <row r="57" spans="1:2" x14ac:dyDescent="0.25">
      <c r="A57" s="3" t="s">
        <v>52</v>
      </c>
      <c r="B57" s="4">
        <f>110894.77</f>
        <v>110894.77</v>
      </c>
    </row>
    <row r="58" spans="1:2" x14ac:dyDescent="0.25">
      <c r="A58" s="3" t="s">
        <v>53</v>
      </c>
      <c r="B58" s="4">
        <f>61</f>
        <v>61</v>
      </c>
    </row>
    <row r="59" spans="1:2" x14ac:dyDescent="0.25">
      <c r="A59" s="3" t="s">
        <v>54</v>
      </c>
      <c r="B59" s="4">
        <f>822</f>
        <v>822</v>
      </c>
    </row>
    <row r="60" spans="1:2" x14ac:dyDescent="0.25">
      <c r="A60" s="3" t="s">
        <v>55</v>
      </c>
      <c r="B60" s="4">
        <f>1146.34</f>
        <v>1146.3399999999999</v>
      </c>
    </row>
    <row r="61" spans="1:2" x14ac:dyDescent="0.25">
      <c r="A61" s="3" t="s">
        <v>56</v>
      </c>
      <c r="B61" s="4">
        <f>100</f>
        <v>100</v>
      </c>
    </row>
    <row r="62" spans="1:2" x14ac:dyDescent="0.25">
      <c r="A62" s="3" t="s">
        <v>57</v>
      </c>
      <c r="B62" s="4">
        <f>419.38</f>
        <v>419.38</v>
      </c>
    </row>
    <row r="63" spans="1:2" x14ac:dyDescent="0.25">
      <c r="A63" s="3" t="s">
        <v>58</v>
      </c>
      <c r="B63" s="4">
        <f>3017.84</f>
        <v>3017.84</v>
      </c>
    </row>
    <row r="64" spans="1:2" x14ac:dyDescent="0.25">
      <c r="A64" s="3" t="s">
        <v>59</v>
      </c>
      <c r="B64" s="4">
        <f>1799.4</f>
        <v>1799.4</v>
      </c>
    </row>
    <row r="65" spans="1:2" x14ac:dyDescent="0.25">
      <c r="A65" s="3" t="s">
        <v>60</v>
      </c>
      <c r="B65" s="4">
        <f>106.95</f>
        <v>106.95</v>
      </c>
    </row>
    <row r="66" spans="1:2" x14ac:dyDescent="0.25">
      <c r="A66" s="3" t="s">
        <v>61</v>
      </c>
      <c r="B66" s="4">
        <f>98.9</f>
        <v>98.9</v>
      </c>
    </row>
    <row r="67" spans="1:2" x14ac:dyDescent="0.25">
      <c r="A67" s="3" t="s">
        <v>62</v>
      </c>
      <c r="B67" s="4">
        <f>88.56</f>
        <v>88.56</v>
      </c>
    </row>
    <row r="68" spans="1:2" x14ac:dyDescent="0.25">
      <c r="A68" s="3" t="s">
        <v>63</v>
      </c>
      <c r="B68" s="4">
        <f>118.45</f>
        <v>118.45</v>
      </c>
    </row>
    <row r="69" spans="1:2" x14ac:dyDescent="0.25">
      <c r="A69" s="3" t="s">
        <v>64</v>
      </c>
      <c r="B69" s="4">
        <f>3000</f>
        <v>3000</v>
      </c>
    </row>
    <row r="70" spans="1:2" x14ac:dyDescent="0.25">
      <c r="A70" s="3" t="s">
        <v>65</v>
      </c>
      <c r="B70" s="4">
        <f>683</f>
        <v>683</v>
      </c>
    </row>
    <row r="71" spans="1:2" x14ac:dyDescent="0.25">
      <c r="A71" s="3" t="s">
        <v>66</v>
      </c>
      <c r="B71" s="4">
        <f>24000</f>
        <v>24000</v>
      </c>
    </row>
    <row r="72" spans="1:2" x14ac:dyDescent="0.25">
      <c r="A72" s="3" t="s">
        <v>67</v>
      </c>
      <c r="B72" s="4">
        <f>5232</f>
        <v>5232</v>
      </c>
    </row>
    <row r="73" spans="1:2" x14ac:dyDescent="0.25">
      <c r="A73" s="3" t="s">
        <v>68</v>
      </c>
      <c r="B73" s="4">
        <f>200</f>
        <v>200</v>
      </c>
    </row>
    <row r="74" spans="1:2" x14ac:dyDescent="0.25">
      <c r="A74" s="3" t="s">
        <v>69</v>
      </c>
      <c r="B74" s="4">
        <f>150.46</f>
        <v>150.46</v>
      </c>
    </row>
    <row r="75" spans="1:2" x14ac:dyDescent="0.25">
      <c r="A75" s="3" t="s">
        <v>70</v>
      </c>
      <c r="B75" s="4">
        <f>3500</f>
        <v>3500</v>
      </c>
    </row>
    <row r="76" spans="1:2" x14ac:dyDescent="0.25">
      <c r="A76" s="3" t="s">
        <v>71</v>
      </c>
      <c r="B76" s="4">
        <f>5705</f>
        <v>5705</v>
      </c>
    </row>
    <row r="77" spans="1:2" x14ac:dyDescent="0.25">
      <c r="A77" s="3" t="s">
        <v>72</v>
      </c>
      <c r="B77" s="4">
        <f>505.15</f>
        <v>505.15</v>
      </c>
    </row>
    <row r="78" spans="1:2" x14ac:dyDescent="0.25">
      <c r="A78" s="3" t="s">
        <v>73</v>
      </c>
      <c r="B78" s="4">
        <f>687.5</f>
        <v>687.5</v>
      </c>
    </row>
    <row r="79" spans="1:2" x14ac:dyDescent="0.25">
      <c r="A79" s="3" t="s">
        <v>74</v>
      </c>
      <c r="B79" s="4">
        <f>98.69</f>
        <v>98.69</v>
      </c>
    </row>
    <row r="80" spans="1:2" x14ac:dyDescent="0.25">
      <c r="A80" s="3" t="s">
        <v>75</v>
      </c>
      <c r="B80" s="4">
        <f>98.69</f>
        <v>98.69</v>
      </c>
    </row>
    <row r="81" spans="1:2" x14ac:dyDescent="0.25">
      <c r="A81" s="3" t="s">
        <v>76</v>
      </c>
      <c r="B81" s="4">
        <f>12809.06</f>
        <v>12809.06</v>
      </c>
    </row>
    <row r="82" spans="1:2" x14ac:dyDescent="0.25">
      <c r="A82" s="3" t="s">
        <v>77</v>
      </c>
      <c r="B82" s="4">
        <f>98.69</f>
        <v>98.69</v>
      </c>
    </row>
    <row r="83" spans="1:2" x14ac:dyDescent="0.25">
      <c r="A83" s="3" t="s">
        <v>78</v>
      </c>
      <c r="B83" s="4">
        <f>6835</f>
        <v>6835</v>
      </c>
    </row>
    <row r="84" spans="1:2" x14ac:dyDescent="0.25">
      <c r="A84" s="3" t="s">
        <v>79</v>
      </c>
      <c r="B84" s="4">
        <f>200</f>
        <v>200</v>
      </c>
    </row>
    <row r="85" spans="1:2" x14ac:dyDescent="0.25">
      <c r="A85" s="3" t="s">
        <v>80</v>
      </c>
      <c r="B85" s="4">
        <f>28.16</f>
        <v>28.16</v>
      </c>
    </row>
    <row r="86" spans="1:2" x14ac:dyDescent="0.25">
      <c r="A86" s="3" t="s">
        <v>81</v>
      </c>
      <c r="B86" s="4">
        <f>14.57</f>
        <v>14.57</v>
      </c>
    </row>
    <row r="87" spans="1:2" x14ac:dyDescent="0.25">
      <c r="A87" s="3" t="s">
        <v>82</v>
      </c>
      <c r="B87" s="4">
        <f>5000</f>
        <v>5000</v>
      </c>
    </row>
    <row r="88" spans="1:2" x14ac:dyDescent="0.25">
      <c r="A88" s="3" t="s">
        <v>83</v>
      </c>
      <c r="B88" s="4">
        <f>94.04</f>
        <v>94.04</v>
      </c>
    </row>
    <row r="89" spans="1:2" x14ac:dyDescent="0.25">
      <c r="A89" s="3" t="s">
        <v>84</v>
      </c>
      <c r="B89" s="4">
        <f>1546.82</f>
        <v>1546.82</v>
      </c>
    </row>
    <row r="90" spans="1:2" x14ac:dyDescent="0.25">
      <c r="A90" s="3" t="s">
        <v>85</v>
      </c>
      <c r="B90" s="4">
        <f>98.69</f>
        <v>98.69</v>
      </c>
    </row>
    <row r="91" spans="1:2" x14ac:dyDescent="0.25">
      <c r="A91" s="3" t="s">
        <v>86</v>
      </c>
      <c r="B91" s="4">
        <f>98.69</f>
        <v>98.69</v>
      </c>
    </row>
    <row r="92" spans="1:2" x14ac:dyDescent="0.25">
      <c r="A92" s="3" t="s">
        <v>87</v>
      </c>
      <c r="B92" s="4">
        <f>98.69</f>
        <v>98.69</v>
      </c>
    </row>
    <row r="93" spans="1:2" x14ac:dyDescent="0.25">
      <c r="A93" s="3" t="s">
        <v>88</v>
      </c>
      <c r="B93" s="4">
        <f>1480.54</f>
        <v>1480.54</v>
      </c>
    </row>
    <row r="94" spans="1:2" x14ac:dyDescent="0.25">
      <c r="A94" s="3" t="s">
        <v>89</v>
      </c>
      <c r="B94" s="4">
        <f>200</f>
        <v>200</v>
      </c>
    </row>
    <row r="95" spans="1:2" x14ac:dyDescent="0.25">
      <c r="A95" s="3" t="s">
        <v>90</v>
      </c>
      <c r="B95" s="4">
        <f>98.69</f>
        <v>98.69</v>
      </c>
    </row>
    <row r="96" spans="1:2" x14ac:dyDescent="0.25">
      <c r="A96" s="3" t="s">
        <v>91</v>
      </c>
      <c r="B96" s="4">
        <f>1850</f>
        <v>1850</v>
      </c>
    </row>
    <row r="97" spans="1:2" x14ac:dyDescent="0.25">
      <c r="A97" s="3" t="s">
        <v>92</v>
      </c>
      <c r="B97" s="4">
        <f>405.25</f>
        <v>405.25</v>
      </c>
    </row>
    <row r="98" spans="1:2" x14ac:dyDescent="0.25">
      <c r="A98" s="3" t="s">
        <v>93</v>
      </c>
      <c r="B98" s="4">
        <f>7672.71</f>
        <v>7672.71</v>
      </c>
    </row>
    <row r="99" spans="1:2" x14ac:dyDescent="0.25">
      <c r="A99" s="3" t="s">
        <v>94</v>
      </c>
      <c r="B99" s="4">
        <f>5863</f>
        <v>5863</v>
      </c>
    </row>
    <row r="100" spans="1:2" x14ac:dyDescent="0.25">
      <c r="A100" s="3" t="s">
        <v>95</v>
      </c>
      <c r="B100" s="4">
        <f>245.08</f>
        <v>245.08</v>
      </c>
    </row>
    <row r="101" spans="1:2" x14ac:dyDescent="0.25">
      <c r="A101" s="3" t="s">
        <v>96</v>
      </c>
      <c r="B101" s="4">
        <f>6583.15</f>
        <v>6583.15</v>
      </c>
    </row>
    <row r="102" spans="1:2" x14ac:dyDescent="0.25">
      <c r="A102" s="3" t="s">
        <v>97</v>
      </c>
      <c r="B102" s="4">
        <f>200</f>
        <v>200</v>
      </c>
    </row>
    <row r="103" spans="1:2" x14ac:dyDescent="0.25">
      <c r="A103" s="3" t="s">
        <v>98</v>
      </c>
      <c r="B103" s="4">
        <f>1194.73</f>
        <v>1194.73</v>
      </c>
    </row>
    <row r="104" spans="1:2" x14ac:dyDescent="0.25">
      <c r="A104" s="3" t="s">
        <v>99</v>
      </c>
      <c r="B104" s="4">
        <f>98.69</f>
        <v>98.69</v>
      </c>
    </row>
    <row r="105" spans="1:2" x14ac:dyDescent="0.25">
      <c r="A105" s="3" t="s">
        <v>100</v>
      </c>
      <c r="B105" s="4">
        <f>1260</f>
        <v>1260</v>
      </c>
    </row>
    <row r="106" spans="1:2" x14ac:dyDescent="0.25">
      <c r="A106" s="3" t="s">
        <v>101</v>
      </c>
      <c r="B106" s="4">
        <f>615.73</f>
        <v>615.73</v>
      </c>
    </row>
    <row r="107" spans="1:2" x14ac:dyDescent="0.25">
      <c r="A107" s="3" t="s">
        <v>102</v>
      </c>
      <c r="B107" s="4">
        <f>8607</f>
        <v>8607</v>
      </c>
    </row>
    <row r="108" spans="1:2" x14ac:dyDescent="0.25">
      <c r="A108" s="3" t="s">
        <v>103</v>
      </c>
      <c r="B108" s="4">
        <f>200</f>
        <v>200</v>
      </c>
    </row>
    <row r="109" spans="1:2" x14ac:dyDescent="0.25">
      <c r="A109" s="3" t="s">
        <v>104</v>
      </c>
      <c r="B109" s="4">
        <f>2754.95</f>
        <v>2754.95</v>
      </c>
    </row>
    <row r="110" spans="1:2" x14ac:dyDescent="0.25">
      <c r="A110" s="3" t="s">
        <v>105</v>
      </c>
      <c r="B110" s="4">
        <f>98.69</f>
        <v>98.69</v>
      </c>
    </row>
    <row r="111" spans="1:2" x14ac:dyDescent="0.25">
      <c r="A111" s="3" t="s">
        <v>106</v>
      </c>
      <c r="B111" s="4">
        <f>1698.2</f>
        <v>1698.2</v>
      </c>
    </row>
    <row r="112" spans="1:2" x14ac:dyDescent="0.25">
      <c r="A112" s="3" t="s">
        <v>107</v>
      </c>
      <c r="B112" s="4">
        <f>399.9</f>
        <v>399.9</v>
      </c>
    </row>
    <row r="113" spans="1:2" x14ac:dyDescent="0.25">
      <c r="A113" s="3" t="s">
        <v>108</v>
      </c>
      <c r="B113" s="4">
        <f>360</f>
        <v>360</v>
      </c>
    </row>
    <row r="114" spans="1:2" x14ac:dyDescent="0.25">
      <c r="A114" s="3" t="s">
        <v>109</v>
      </c>
      <c r="B114" s="4">
        <f>4758.26</f>
        <v>4758.26</v>
      </c>
    </row>
    <row r="115" spans="1:2" x14ac:dyDescent="0.25">
      <c r="A115" s="3" t="s">
        <v>110</v>
      </c>
      <c r="B115" s="4">
        <f>51</f>
        <v>51</v>
      </c>
    </row>
    <row r="116" spans="1:2" x14ac:dyDescent="0.25">
      <c r="A116" s="3" t="s">
        <v>111</v>
      </c>
      <c r="B116" s="4">
        <f>3064.93</f>
        <v>3064.93</v>
      </c>
    </row>
    <row r="117" spans="1:2" x14ac:dyDescent="0.25">
      <c r="A117" s="3" t="s">
        <v>112</v>
      </c>
      <c r="B117" s="4">
        <f>98.69</f>
        <v>98.69</v>
      </c>
    </row>
    <row r="118" spans="1:2" x14ac:dyDescent="0.25">
      <c r="A118" s="3" t="s">
        <v>113</v>
      </c>
      <c r="B118" s="4">
        <f>208.5</f>
        <v>208.5</v>
      </c>
    </row>
    <row r="119" spans="1:2" x14ac:dyDescent="0.25">
      <c r="A119" s="3" t="s">
        <v>114</v>
      </c>
      <c r="B119" s="4">
        <f>1510.02</f>
        <v>1510.02</v>
      </c>
    </row>
    <row r="120" spans="1:2" x14ac:dyDescent="0.25">
      <c r="A120" s="3" t="s">
        <v>115</v>
      </c>
      <c r="B120" s="4">
        <f>75</f>
        <v>75</v>
      </c>
    </row>
    <row r="121" spans="1:2" x14ac:dyDescent="0.25">
      <c r="A121" s="3" t="s">
        <v>116</v>
      </c>
      <c r="B121" s="4">
        <f>200</f>
        <v>200</v>
      </c>
    </row>
    <row r="122" spans="1:2" x14ac:dyDescent="0.25">
      <c r="A122" s="3" t="s">
        <v>117</v>
      </c>
      <c r="B122" s="4">
        <f>100</f>
        <v>100</v>
      </c>
    </row>
    <row r="123" spans="1:2" x14ac:dyDescent="0.25">
      <c r="A123" s="3" t="s">
        <v>118</v>
      </c>
      <c r="B123" s="4">
        <f>200</f>
        <v>200</v>
      </c>
    </row>
    <row r="124" spans="1:2" x14ac:dyDescent="0.25">
      <c r="A124" s="3" t="s">
        <v>119</v>
      </c>
      <c r="B124" s="4">
        <f>729.3</f>
        <v>729.3</v>
      </c>
    </row>
    <row r="125" spans="1:2" x14ac:dyDescent="0.25">
      <c r="A125" s="3" t="s">
        <v>120</v>
      </c>
      <c r="B125" s="4">
        <f>13.8</f>
        <v>13.8</v>
      </c>
    </row>
    <row r="126" spans="1:2" x14ac:dyDescent="0.25">
      <c r="A126" s="3" t="s">
        <v>121</v>
      </c>
      <c r="B126" s="4">
        <f>99.36</f>
        <v>99.36</v>
      </c>
    </row>
    <row r="127" spans="1:2" x14ac:dyDescent="0.25">
      <c r="A127" s="3" t="s">
        <v>122</v>
      </c>
      <c r="B127" s="5">
        <f>((((((((((((((((((((((((((((((((((((((((((((((((((((((((((((((((((((((((((((((((((((((((((((((((((((((((((((((((((((((((B6)+(B7))+(B8))+(B9))+(B10))+(B11))+(B12))+(B13))+(B14))+(B15))+(B16))+(B17))+(B18))+(B19))+(B20))+(B21))+(B22))+(B23))+(B24))+(B25))+(B26))+(B27))+(B28))+(B29))+(B30))+(B31))+(B32))+(B33))+(B34))+(B35))+(B36))+(B37))+(B38))+(B39))+(B40))+(B41))+(B42))+(B43))+(B44))+(B45))+(B46))+(B47))+(B48))+(B49))+(B50))+(B51))+(B52))+(B53))+(B54))+(B55))+(B56))+(B57))+(B58))+(B59))+(B60))+(B61))+(B62))+(B63))+(B64))+(B65))+(B66))+(B67))+(B68))+(B69))+(B70))+(B71))+(B72))+(B73))+(B74))+(B75))+(B76))+(B77))+(B78))+(B79))+(B80))+(B81))+(B82))+(B83))+(B84))+(B85))+(B86))+(B87))+(B88))+(B89))+(B90))+(B91))+(B92))+(B93))+(B94))+(B95))+(B96))+(B97))+(B98))+(B99))+(B100))+(B101))+(B102))+(B103))+(B104))+(B105))+(B106))+(B107))+(B108))+(B109))+(B110))+(B111))+(B112))+(B113))+(B114))+(B115))+(B116))+(B117))+(B118))+(B119))+(B120))+(B121))+(B122))+(B123))+(B124))+(B125))+(B126)</f>
        <v>391856.39000000019</v>
      </c>
    </row>
    <row r="128" spans="1:2" x14ac:dyDescent="0.25">
      <c r="A128" s="3"/>
      <c r="B128" s="6"/>
    </row>
    <row r="131" spans="1:2" x14ac:dyDescent="0.25">
      <c r="A131" s="7"/>
      <c r="B131" s="8"/>
    </row>
  </sheetData>
  <mergeCells count="4">
    <mergeCell ref="A131:B131"/>
    <mergeCell ref="A1:B1"/>
    <mergeCell ref="A2:B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 by Vendor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 Plotner</cp:lastModifiedBy>
  <cp:lastPrinted>2016-10-04T18:53:53Z</cp:lastPrinted>
  <dcterms:created xsi:type="dcterms:W3CDTF">2016-10-04T18:51:42Z</dcterms:created>
  <dcterms:modified xsi:type="dcterms:W3CDTF">2016-10-04T18:54:08Z</dcterms:modified>
</cp:coreProperties>
</file>